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607\Nextcloud\Espace UCR\25 INFO Internet\1 Site UCR\Simulateurs\Fiche 10\"/>
    </mc:Choice>
  </mc:AlternateContent>
  <xr:revisionPtr revIDLastSave="0" documentId="13_ncr:1_{9CC70D86-2EA6-4C69-AF81-3B2064DB6952}" xr6:coauthVersionLast="47" xr6:coauthVersionMax="47" xr10:uidLastSave="{00000000-0000-0000-0000-000000000000}"/>
  <bookViews>
    <workbookView xWindow="-120" yWindow="-120" windowWidth="29040" windowHeight="15840" xr2:uid="{AE77BE8F-58F3-40FB-AA28-4726AC9E1F14}"/>
  </bookViews>
  <sheets>
    <sheet name="Feuille à saisir" sheetId="2" r:id="rId1"/>
    <sheet name="Calcul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B4" i="1"/>
  <c r="J4" i="1" s="1"/>
  <c r="A4" i="1"/>
  <c r="C4" i="1" s="1"/>
  <c r="D4" i="1" s="1"/>
  <c r="G4" i="1" l="1"/>
  <c r="H4" i="1"/>
  <c r="C13" i="2" s="1"/>
  <c r="I4" i="1" l="1"/>
  <c r="C15" i="2" l="1"/>
  <c r="E15" i="2" s="1"/>
  <c r="B16" i="2"/>
  <c r="E13" i="2"/>
</calcChain>
</file>

<file path=xl/sharedStrings.xml><?xml version="1.0" encoding="utf-8"?>
<sst xmlns="http://schemas.openxmlformats.org/spreadsheetml/2006/main" count="26" uniqueCount="24">
  <si>
    <t>SAM</t>
  </si>
  <si>
    <t>REQUIS</t>
  </si>
  <si>
    <t>VALIDES</t>
  </si>
  <si>
    <t>COTISES TH</t>
  </si>
  <si>
    <t>TAUX</t>
  </si>
  <si>
    <t>PENSION</t>
  </si>
  <si>
    <t>PENSION MAJ</t>
  </si>
  <si>
    <t>PES TS TRI</t>
  </si>
  <si>
    <t>ANNEE NAIS</t>
  </si>
  <si>
    <t>Coeff maj</t>
  </si>
  <si>
    <t>Choisissez dans la liste déroulante l'année de votre naissance</t>
  </si>
  <si>
    <t xml:space="preserve">mini </t>
  </si>
  <si>
    <t>€</t>
  </si>
  <si>
    <t xml:space="preserve">Votre pension annuelle majorée sera de </t>
  </si>
  <si>
    <t xml:space="preserve">Le  montant  de  la  retraite  majorée  ne  peut  être
  supérieur  au  montant  de  retraite   avec la durée d'assurance requise </t>
  </si>
  <si>
    <t>Indiquez les trimestres de durée d'assurance au régime général
y compris les majorations de durée d'assurance pour enfants soit 8 trimestres, par enfant</t>
  </si>
  <si>
    <t>Indiquez les trimestres cotisés pendant la période de reconnaissance TH</t>
  </si>
  <si>
    <t xml:space="preserve">Indiquez le revenu annuel moyen figurant sur votre relevé de carrière ou sur votre espace personnel </t>
  </si>
  <si>
    <t>Montant annuel de la majoration</t>
  </si>
  <si>
    <t>soit</t>
  </si>
  <si>
    <t>mensuels</t>
  </si>
  <si>
    <t xml:space="preserve">Votre pension annuelle de base  majorée sera de </t>
  </si>
  <si>
    <t>https://www.info-retraite.fr/portail-info/home.html</t>
  </si>
  <si>
    <t>Simulateur de calcul de la majoration Régime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</si>
</sst>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3" fillId="3" borderId="0" xfId="0" applyNumberFormat="1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0" fillId="4" borderId="0" xfId="0" applyFill="1"/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0" borderId="0" xfId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3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165" fontId="0" fillId="0" borderId="0" xfId="0" applyNumberFormat="1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0" fillId="2" borderId="0" xfId="0" applyFill="1" applyProtection="1">
      <protection hidden="1"/>
    </xf>
    <xf numFmtId="0" fontId="0" fillId="0" borderId="0" xfId="0" applyAlignment="1" applyProtection="1">
      <alignment horizontal="center"/>
      <protection hidden="1"/>
    </xf>
  </cellXfs>
  <cellStyles count="2">
    <cellStyle name="Lien hypertexte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ssuranceretraite.fr/portail-info/home/retraite/mes-demarches/creation-espace-perso-retraite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62389-0132-4462-B17C-C421B9EA6FB4}">
  <dimension ref="A1:Z64"/>
  <sheetViews>
    <sheetView tabSelected="1" workbookViewId="0">
      <selection activeCell="C4" sqref="C4"/>
    </sheetView>
  </sheetViews>
  <sheetFormatPr baseColWidth="10" defaultRowHeight="15" x14ac:dyDescent="0.25"/>
  <cols>
    <col min="2" max="2" width="69.5703125" customWidth="1"/>
    <col min="3" max="3" width="14.28515625" customWidth="1"/>
    <col min="4" max="4" width="8.28515625" customWidth="1"/>
  </cols>
  <sheetData>
    <row r="1" spans="1:26" x14ac:dyDescent="0.25">
      <c r="A1" s="1"/>
      <c r="B1" s="18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25">
      <c r="A2" s="1"/>
      <c r="B2" s="19" t="s">
        <v>23</v>
      </c>
      <c r="C2" s="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5" t="s">
        <v>10</v>
      </c>
      <c r="C4" s="12">
        <v>1967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0.75" customHeight="1" x14ac:dyDescent="0.25">
      <c r="A6" s="1"/>
      <c r="B6" s="6" t="s">
        <v>17</v>
      </c>
      <c r="C6" s="13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25">
      <c r="A7" s="1"/>
      <c r="B7" s="23" t="s">
        <v>22</v>
      </c>
      <c r="C7" s="8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8" customHeight="1" x14ac:dyDescent="0.25">
      <c r="A9" s="1"/>
      <c r="B9" s="7" t="s">
        <v>15</v>
      </c>
      <c r="C9" s="14"/>
      <c r="D9" s="3"/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"/>
      <c r="C10" s="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6" t="s">
        <v>16</v>
      </c>
      <c r="C11" s="15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9" customHeight="1" x14ac:dyDescent="0.25">
      <c r="A13" s="1"/>
      <c r="B13" s="21" t="s">
        <v>18</v>
      </c>
      <c r="C13" s="16">
        <f>IF(C11=0,0,IF(Calculs!H4&gt;=Calculs!J4,0,Calculs!I4-Calculs!H4))</f>
        <v>0</v>
      </c>
      <c r="D13" s="30" t="s">
        <v>19</v>
      </c>
      <c r="E13" s="16">
        <f>+C13/12</f>
        <v>0</v>
      </c>
      <c r="F13" s="22" t="s">
        <v>20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31"/>
      <c r="D14" s="31"/>
      <c r="E14" s="3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6" customHeight="1" x14ac:dyDescent="0.25">
      <c r="A15" s="1"/>
      <c r="B15" s="10" t="s">
        <v>21</v>
      </c>
      <c r="C15" s="16">
        <f>IF(Calculs!I4&lt;Calculs!J4,Calculs!I4,Calculs!J4)</f>
        <v>0</v>
      </c>
      <c r="D15" s="30" t="s">
        <v>19</v>
      </c>
      <c r="E15" s="16">
        <f>+C15/12</f>
        <v>0</v>
      </c>
      <c r="F15" s="22" t="s">
        <v>20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56.25" customHeight="1" x14ac:dyDescent="0.25">
      <c r="A16" s="1"/>
      <c r="B16" s="17" t="str">
        <f>IF(Calculs!I4&gt;=Calculs!J4,CONCATENATE(Calculs!K5)," ")</f>
        <v xml:space="preserve">Le  montant  de  la  retraite  majorée  ne  peut  être
  supérieur  au  montant  de  retraite   avec la durée d'assurance requise </v>
      </c>
      <c r="C16" s="1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</sheetData>
  <sheetProtection sheet="1" objects="1" scenarios="1" selectLockedCells="1"/>
  <dataValidations xWindow="978" yWindow="497" count="3">
    <dataValidation type="list" allowBlank="1" showInputMessage="1" showErrorMessage="1" sqref="C4" xr:uid="{B62CCF3B-940E-41F6-BC39-C83DF8122FCC}">
      <formula1>"1960,1961,1962,1963,1964,1965,1966,1967,1968,1969,1970,1971,1972,1973,1974,1975,1976,1977,1978,1979"</formula1>
    </dataValidation>
    <dataValidation type="whole" operator="greaterThan" allowBlank="1" showInputMessage="1" showErrorMessage="1" error="Ce nombre doit être supérieur à 87, voir tableau 2" promptTitle="durée d'assurance" prompt="Nb de trimestres retenus" sqref="C9" xr:uid="{5DA04D3D-F56E-4973-BC83-273DC89193E7}">
      <formula1>66</formula1>
    </dataValidation>
    <dataValidation type="decimal" operator="greaterThan" allowBlank="1" showInputMessage="1" showErrorMessage="1" error="Ce nombre doit être supérieur à 67, Voir tableau 2" promptTitle="durée cotisée RQTH" prompt=" NB de trimestres (point 2 fiche 19)" sqref="C11" xr:uid="{011677AC-CCF2-4C98-A114-51865B8BC2DA}">
      <formula1>67</formula1>
    </dataValidation>
  </dataValidations>
  <hyperlinks>
    <hyperlink ref="B7" r:id="rId1" display="www.lassuranceretraite.fr/portail-info/home/retraite/mes-demarches/creation-espace-perso-retraite.html" xr:uid="{F5533300-2E11-4A2C-97D7-C792AF26807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3896-4AB4-45F1-B700-D59B0410AD16}">
  <dimension ref="A1:P23"/>
  <sheetViews>
    <sheetView workbookViewId="0">
      <selection activeCell="H4" sqref="H4"/>
    </sheetView>
  </sheetViews>
  <sheetFormatPr baseColWidth="10" defaultRowHeight="15" x14ac:dyDescent="0.25"/>
  <cols>
    <col min="1" max="10" width="11.42578125" style="24"/>
    <col min="11" max="11" width="45.7109375" style="24" customWidth="1"/>
    <col min="12" max="16384" width="11.42578125" style="24"/>
  </cols>
  <sheetData>
    <row r="1" spans="1:16" x14ac:dyDescent="0.25">
      <c r="D1" s="32" t="s">
        <v>11</v>
      </c>
      <c r="E1" s="32"/>
    </row>
    <row r="2" spans="1:16" x14ac:dyDescent="0.25">
      <c r="D2" s="24">
        <v>88</v>
      </c>
      <c r="E2" s="24">
        <v>68</v>
      </c>
    </row>
    <row r="3" spans="1:16" x14ac:dyDescent="0.25">
      <c r="A3" s="25" t="s">
        <v>8</v>
      </c>
      <c r="B3" s="25" t="s">
        <v>0</v>
      </c>
      <c r="C3" s="25" t="s">
        <v>1</v>
      </c>
      <c r="D3" s="25" t="s">
        <v>2</v>
      </c>
      <c r="E3" s="25" t="s">
        <v>3</v>
      </c>
      <c r="F3" s="25" t="s">
        <v>4</v>
      </c>
      <c r="G3" s="25" t="s">
        <v>9</v>
      </c>
      <c r="H3" s="25" t="s">
        <v>5</v>
      </c>
      <c r="I3" s="25" t="s">
        <v>6</v>
      </c>
      <c r="J3" s="25" t="s">
        <v>7</v>
      </c>
    </row>
    <row r="4" spans="1:16" x14ac:dyDescent="0.25">
      <c r="A4" s="24">
        <f>+'Feuille à saisir'!C4</f>
        <v>1967</v>
      </c>
      <c r="B4" s="26">
        <f>+'Feuille à saisir'!C6</f>
        <v>0</v>
      </c>
      <c r="C4" s="24">
        <f>VLOOKUP(A4,O4:P23,2,FALSE)</f>
        <v>170</v>
      </c>
      <c r="D4" s="24">
        <f>IF('Feuille à saisir'!C9&gt;Calculs!C4,C4,'Feuille à saisir'!C9)</f>
        <v>0</v>
      </c>
      <c r="E4" s="24">
        <f>+'Feuille à saisir'!C11</f>
        <v>0</v>
      </c>
      <c r="F4" s="24">
        <v>0.5</v>
      </c>
      <c r="G4" s="27" t="e">
        <f>ROUND(+E4/D4/3,2)</f>
        <v>#DIV/0!</v>
      </c>
      <c r="H4" s="24">
        <f>ROUND(+B4*D4/C4*F4,2)</f>
        <v>0</v>
      </c>
      <c r="I4" s="28">
        <f>IF(E4=0,0,ROUND(+H4+(H4*G4),2))</f>
        <v>0</v>
      </c>
      <c r="J4" s="28">
        <f>+B4*F4</f>
        <v>0</v>
      </c>
      <c r="K4" s="24" t="s">
        <v>13</v>
      </c>
      <c r="L4" s="24" t="s">
        <v>12</v>
      </c>
      <c r="O4" s="24">
        <v>1960</v>
      </c>
      <c r="P4" s="24">
        <v>168</v>
      </c>
    </row>
    <row r="5" spans="1:16" ht="15.75" customHeight="1" x14ac:dyDescent="0.25">
      <c r="K5" s="29" t="s">
        <v>14</v>
      </c>
      <c r="O5" s="24">
        <v>1961</v>
      </c>
      <c r="P5" s="24">
        <v>168</v>
      </c>
    </row>
    <row r="6" spans="1:16" x14ac:dyDescent="0.25">
      <c r="O6" s="24">
        <v>1962</v>
      </c>
      <c r="P6" s="24">
        <v>168</v>
      </c>
    </row>
    <row r="7" spans="1:16" x14ac:dyDescent="0.25">
      <c r="O7" s="24">
        <v>1963</v>
      </c>
      <c r="P7" s="24">
        <v>169</v>
      </c>
    </row>
    <row r="8" spans="1:16" x14ac:dyDescent="0.25">
      <c r="O8" s="24">
        <v>1964</v>
      </c>
      <c r="P8" s="24">
        <v>169</v>
      </c>
    </row>
    <row r="9" spans="1:16" x14ac:dyDescent="0.25">
      <c r="O9" s="24">
        <v>1965</v>
      </c>
      <c r="P9" s="24">
        <v>169</v>
      </c>
    </row>
    <row r="10" spans="1:16" x14ac:dyDescent="0.25">
      <c r="O10" s="24">
        <v>1966</v>
      </c>
      <c r="P10" s="24">
        <v>170</v>
      </c>
    </row>
    <row r="11" spans="1:16" x14ac:dyDescent="0.25">
      <c r="O11" s="24">
        <v>1967</v>
      </c>
      <c r="P11" s="24">
        <v>170</v>
      </c>
    </row>
    <row r="12" spans="1:16" x14ac:dyDescent="0.25">
      <c r="O12" s="24">
        <v>1968</v>
      </c>
      <c r="P12" s="24">
        <v>170</v>
      </c>
    </row>
    <row r="13" spans="1:16" x14ac:dyDescent="0.25">
      <c r="O13" s="24">
        <v>1969</v>
      </c>
      <c r="P13" s="24">
        <v>171</v>
      </c>
    </row>
    <row r="14" spans="1:16" x14ac:dyDescent="0.25">
      <c r="O14" s="24">
        <v>1970</v>
      </c>
      <c r="P14" s="24">
        <v>171</v>
      </c>
    </row>
    <row r="15" spans="1:16" x14ac:dyDescent="0.25">
      <c r="O15" s="24">
        <v>1971</v>
      </c>
      <c r="P15" s="24">
        <v>171</v>
      </c>
    </row>
    <row r="16" spans="1:16" x14ac:dyDescent="0.25">
      <c r="O16" s="24">
        <v>1972</v>
      </c>
      <c r="P16" s="24">
        <v>172</v>
      </c>
    </row>
    <row r="17" spans="15:16" x14ac:dyDescent="0.25">
      <c r="O17" s="24">
        <v>1973</v>
      </c>
      <c r="P17" s="24">
        <v>172</v>
      </c>
    </row>
    <row r="18" spans="15:16" x14ac:dyDescent="0.25">
      <c r="O18" s="24">
        <v>1974</v>
      </c>
      <c r="P18" s="24">
        <v>172</v>
      </c>
    </row>
    <row r="19" spans="15:16" x14ac:dyDescent="0.25">
      <c r="O19" s="24">
        <v>1975</v>
      </c>
      <c r="P19" s="24">
        <v>172</v>
      </c>
    </row>
    <row r="20" spans="15:16" x14ac:dyDescent="0.25">
      <c r="O20" s="24">
        <v>1976</v>
      </c>
      <c r="P20" s="24">
        <v>172</v>
      </c>
    </row>
    <row r="21" spans="15:16" x14ac:dyDescent="0.25">
      <c r="O21" s="24">
        <v>1977</v>
      </c>
      <c r="P21" s="24">
        <v>172</v>
      </c>
    </row>
    <row r="22" spans="15:16" x14ac:dyDescent="0.25">
      <c r="O22" s="24">
        <v>1978</v>
      </c>
      <c r="P22" s="24">
        <v>172</v>
      </c>
    </row>
    <row r="23" spans="15:16" x14ac:dyDescent="0.25">
      <c r="O23" s="24">
        <v>1979</v>
      </c>
      <c r="P23" s="24">
        <v>172</v>
      </c>
    </row>
  </sheetData>
  <sheetProtection algorithmName="SHA-512" hashValue="qlUB5hlO1/zBe8sSy41oHJ2duxpxd9WeJy6MN2f9/SZeprj18k7VQYUs2UAfMiV9LmHp11wGjGJDIpSNVszJYA==" saltValue="hbdDpHAgAKqihtxO2ZfRmA==" spinCount="100000" sheet="1" objects="1" scenarios="1"/>
  <mergeCells count="1">
    <mergeCell ref="D1:E1"/>
  </mergeCells>
  <conditionalFormatting sqref="I4">
    <cfRule type="cellIs" dxfId="1" priority="2" operator="lessThan">
      <formula>$J$4</formula>
    </cfRule>
  </conditionalFormatting>
  <conditionalFormatting sqref="J4">
    <cfRule type="cellIs" dxfId="0" priority="1" operator="lessThan">
      <formula>$I$4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Feuille à saisir</vt:lpstr>
      <vt:lpstr>Calculs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JEROME</dc:creator>
  <cp:lastModifiedBy>Jérome</cp:lastModifiedBy>
  <dcterms:created xsi:type="dcterms:W3CDTF">2021-03-31T08:40:58Z</dcterms:created>
  <dcterms:modified xsi:type="dcterms:W3CDTF">2022-09-15T08:45:14Z</dcterms:modified>
</cp:coreProperties>
</file>